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51" i="1"/>
  <c r="H43"/>
  <c r="H42"/>
  <c r="H41"/>
  <c r="G39"/>
  <c r="G40" s="1"/>
  <c r="G45" s="1"/>
  <c r="G46" s="1"/>
  <c r="F39"/>
  <c r="F40" s="1"/>
  <c r="F45" s="1"/>
  <c r="F46" s="1"/>
  <c r="E39"/>
  <c r="E40" s="1"/>
  <c r="E45" s="1"/>
  <c r="E46" s="1"/>
  <c r="D39"/>
  <c r="D40" s="1"/>
  <c r="D45" s="1"/>
  <c r="D46" s="1"/>
  <c r="C39"/>
  <c r="C40" s="1"/>
  <c r="C45" s="1"/>
  <c r="C46" s="1"/>
  <c r="E49" l="1"/>
  <c r="E51" s="1"/>
  <c r="G49"/>
  <c r="F49"/>
  <c r="F51" s="1"/>
  <c r="C49"/>
  <c r="C51" s="1"/>
  <c r="H39"/>
  <c r="C57" s="1"/>
  <c r="D49"/>
  <c r="D51" s="1"/>
  <c r="H46"/>
  <c r="H49" l="1"/>
  <c r="C60" l="1"/>
  <c r="C61" s="1"/>
  <c r="H51"/>
  <c r="C65" l="1"/>
  <c r="C68" s="1"/>
  <c r="C69" s="1"/>
  <c r="C64"/>
  <c r="C70" l="1"/>
</calcChain>
</file>

<file path=xl/sharedStrings.xml><?xml version="1.0" encoding="utf-8"?>
<sst xmlns="http://schemas.openxmlformats.org/spreadsheetml/2006/main" count="112" uniqueCount="98">
  <si>
    <t xml:space="preserve">Pa </t>
  </si>
  <si>
    <t>Taux de renouvellement d'air choisi :</t>
  </si>
  <si>
    <t>A la dépression souhaitée</t>
  </si>
  <si>
    <t>Filtres colmatés (mini)</t>
  </si>
  <si>
    <t>Dimensions des zones élémentaires :</t>
  </si>
  <si>
    <t xml:space="preserve">Zone  homogène N° : </t>
  </si>
  <si>
    <t>largeur (m)</t>
  </si>
  <si>
    <t xml:space="preserve">Longueur (m) </t>
  </si>
  <si>
    <t xml:space="preserve">Hauteur  (m) </t>
  </si>
  <si>
    <t>Nombre d'ID Personnel</t>
  </si>
  <si>
    <t>Nombre d'ID Matériel</t>
  </si>
  <si>
    <t xml:space="preserve">Taux de renouvellement </t>
  </si>
  <si>
    <t>Estimation du débit des fuites :</t>
  </si>
  <si>
    <t>(voir le logigramme)</t>
  </si>
  <si>
    <t>(h-1)</t>
  </si>
  <si>
    <t xml:space="preserve">Saisir le taux de fuite : </t>
  </si>
  <si>
    <t xml:space="preserve">Débit de fuites : </t>
  </si>
  <si>
    <t xml:space="preserve">Besoin en extracteurs : </t>
  </si>
  <si>
    <t>Extracteurs en secours :</t>
  </si>
  <si>
    <t xml:space="preserve">Débit mini d'extraction : </t>
  </si>
  <si>
    <t xml:space="preserve">Nombre d'EAR : </t>
  </si>
  <si>
    <t>Nombre d'EACM par zone élém.</t>
  </si>
  <si>
    <t xml:space="preserve">Définir le type de confinement :   </t>
  </si>
  <si>
    <t>unités</t>
  </si>
  <si>
    <t xml:space="preserve">Capacité de réglage, de 0 à : </t>
  </si>
  <si>
    <t xml:space="preserve">Dépression de travail souhaitée : </t>
  </si>
  <si>
    <t>Débit des entrées maîtrisées</t>
  </si>
  <si>
    <t xml:space="preserve">Débit total à extraire : </t>
  </si>
  <si>
    <t>Débit maxi d'extraction :</t>
  </si>
  <si>
    <t>Pa</t>
  </si>
  <si>
    <t>Delta P</t>
  </si>
  <si>
    <t xml:space="preserve">Q </t>
  </si>
  <si>
    <t xml:space="preserve">Delta P </t>
  </si>
  <si>
    <r>
      <t>de la zone élément. (h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</si>
  <si>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Calcul du bilan aéraulique prévisionnel</t>
  </si>
  <si>
    <r>
      <t>z.él</t>
    </r>
    <r>
      <rPr>
        <sz val="10"/>
        <color theme="1"/>
        <rFont val="Calibri"/>
        <family val="2"/>
        <scheme val="minor"/>
      </rPr>
      <t>. n°1</t>
    </r>
  </si>
  <si>
    <t>z.él. n°2</t>
  </si>
  <si>
    <t>z.él. n°3</t>
  </si>
  <si>
    <t>z.él. n°4</t>
  </si>
  <si>
    <t>z.él. n°5</t>
  </si>
  <si>
    <t>Total</t>
  </si>
  <si>
    <t>(Qmaxi-Qsouhaité)/QmaxEAR</t>
  </si>
  <si>
    <t>Dépression mini. tolérée (min. 10 Pa):</t>
  </si>
  <si>
    <r>
      <t>Débit des installations de décontamination (Nm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/h) :</t>
    </r>
  </si>
  <si>
    <r>
      <t>à la dépression choisie (Nm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/h)</t>
    </r>
  </si>
  <si>
    <t>A la dépression minimum tolérée</t>
  </si>
  <si>
    <t xml:space="preserve">Personnel </t>
  </si>
  <si>
    <t>Matériel</t>
  </si>
  <si>
    <t xml:space="preserve">Caractéristiques des extracteurs d'air (hors gaines et accessoires)  : </t>
  </si>
  <si>
    <t>(à déterminer sur l'abaque ci-dessous)</t>
  </si>
  <si>
    <r>
      <t>Volume élémentaire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:</t>
    </r>
  </si>
  <si>
    <r>
      <t>Nm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</t>
    </r>
  </si>
  <si>
    <r>
      <t>Débit d'entrée d'air minimum (Nm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/h) :</t>
    </r>
  </si>
  <si>
    <r>
      <t>h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</si>
  <si>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Débit des entrées d'air de compensation maîtrisées (EACM) :</t>
  </si>
  <si>
    <t>Débit maximum des entrées d'air de réglage (EAR) :</t>
  </si>
  <si>
    <t>Conditions de fonctionnement souhaitées :</t>
  </si>
  <si>
    <t>Caractéristiques des matériels utilisés :</t>
  </si>
  <si>
    <r>
      <t>Débit minimum des EACM (Nm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/h)</t>
    </r>
  </si>
  <si>
    <t>Entrées d'air maîtrisées :</t>
  </si>
  <si>
    <t>Estimation des entrées d'air non maîtrisées :</t>
  </si>
  <si>
    <t>Besoins en entrées d'air de réglage</t>
  </si>
  <si>
    <t>Détermination des extracteurs :</t>
  </si>
  <si>
    <t>Filtres neufs (maxi)</t>
  </si>
  <si>
    <t>Autre</t>
  </si>
  <si>
    <t>Nombre Autre</t>
  </si>
  <si>
    <t>03 89 61 58 88</t>
  </si>
  <si>
    <t xml:space="preserve">Tél : </t>
  </si>
  <si>
    <t xml:space="preserve">email : </t>
  </si>
  <si>
    <t>info@cefasc.eu</t>
  </si>
  <si>
    <t>Au dessous de cette dépression, les travaux de retrait sont arrêtés, car le renouvellement d'air correct n'est plus assuré</t>
  </si>
  <si>
    <t xml:space="preserve">Fixée par l'entreprise </t>
  </si>
  <si>
    <t>Valeurs de débit à relever sur les courbes débit/pression des installations de décontamination installées</t>
  </si>
  <si>
    <t>Valeur de débit maximum à relever sur les courbes débit/pression du modèle d'entrée d'air de réglage choisi</t>
  </si>
  <si>
    <t>Valeurs de débit à relever sur les courbes débit/pression du modèle d'entrées d'air de compensation choisi</t>
  </si>
  <si>
    <t>Valeurs à relever sur les courbes caractéristiques débit/pression du modèle d'extracteur choisi</t>
  </si>
  <si>
    <t>Saisir les dimensions de chaque zone élémentaire à ventiler</t>
  </si>
  <si>
    <t>Calcul du volume de chaque zone élémentaire</t>
  </si>
  <si>
    <t>Calcul du débit d'air neuf minimum requis pour chaque zone élémentaire</t>
  </si>
  <si>
    <t>Saisir le nombre d'unités de décontamination du personnel par zone élémentaire</t>
  </si>
  <si>
    <t>Saisir le nombre d'unités de décontamination du matériel par zone élémentaire</t>
  </si>
  <si>
    <t>Saisir le nombre d'unités de décontamination de 3e type</t>
  </si>
  <si>
    <t>Calcul du débit minimum des entrées d'air de compensation maîtrisées par zone élémentaire</t>
  </si>
  <si>
    <t>Calcul du nombre minimal d'entrées d'air de compensation maîtrisées</t>
  </si>
  <si>
    <t>Calcul du débit des entrées d'air maîtrisées à la dépression de travail souhaitée</t>
  </si>
  <si>
    <t>Calcul du taux de renouvellement d'air neuf par zone élémentaire, et du taux global</t>
  </si>
  <si>
    <t>Définir la typologie du confinement en fonction des critères du logigramme ci-dessous à gauche</t>
  </si>
  <si>
    <t>Déterminer, pour le type de confinement défini, le aux de fuite sur l'abaque ci-dessous à droite</t>
  </si>
  <si>
    <t>Calcul du débit de fuite</t>
  </si>
  <si>
    <t>Calcul du débit d'air à extraire par les extracteurs d'air</t>
  </si>
  <si>
    <t>Calcul du nombre d'extracteurs nécessaires</t>
  </si>
  <si>
    <t>Saisir le nombre d'extrateur de secours choisi (1 au minimum)</t>
  </si>
  <si>
    <t>Calcul du débit minimum des extracteurs</t>
  </si>
  <si>
    <t>Calcul du débit maximum des extracteurs</t>
  </si>
  <si>
    <t>Calcul du nombre d'entrées d'air de réglage</t>
  </si>
  <si>
    <t>Calcul de la plage de débit des entrées de réglage</t>
  </si>
  <si>
    <t>Figures : Source INRS</t>
  </si>
  <si>
    <t>Choisir le taux en fonction du processus le plus émissif et des conditions de chantier (nombre de sources d'émission, taille de la zone, …)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</si>
</sst>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2" borderId="6" xfId="0" applyFont="1" applyFill="1" applyBorder="1"/>
    <xf numFmtId="0" fontId="0" fillId="2" borderId="8" xfId="0" applyFill="1" applyBorder="1"/>
    <xf numFmtId="0" fontId="1" fillId="3" borderId="6" xfId="0" applyFont="1" applyFill="1" applyBorder="1"/>
    <xf numFmtId="0" fontId="0" fillId="3" borderId="8" xfId="0" applyFill="1" applyBorder="1"/>
    <xf numFmtId="0" fontId="1" fillId="5" borderId="6" xfId="0" applyFont="1" applyFill="1" applyBorder="1"/>
    <xf numFmtId="0" fontId="0" fillId="5" borderId="8" xfId="0" applyFill="1" applyBorder="1"/>
    <xf numFmtId="0" fontId="1" fillId="6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3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1" fillId="8" borderId="6" xfId="0" applyFont="1" applyFill="1" applyBorder="1"/>
    <xf numFmtId="0" fontId="0" fillId="8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4" xfId="0" applyFill="1" applyBorder="1"/>
    <xf numFmtId="0" fontId="0" fillId="2" borderId="5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6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1" fillId="7" borderId="6" xfId="0" applyFont="1" applyFill="1" applyBorder="1"/>
    <xf numFmtId="0" fontId="0" fillId="7" borderId="7" xfId="0" applyFill="1" applyBorder="1"/>
    <xf numFmtId="0" fontId="0" fillId="8" borderId="1" xfId="0" applyFill="1" applyBorder="1" applyAlignment="1">
      <alignment horizontal="center"/>
    </xf>
    <xf numFmtId="0" fontId="0" fillId="2" borderId="7" xfId="0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/>
    <xf numFmtId="0" fontId="8" fillId="0" borderId="0" xfId="0" applyFont="1"/>
    <xf numFmtId="0" fontId="9" fillId="0" borderId="0" xfId="0" applyFont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9" borderId="0" xfId="0" applyFill="1" applyBorder="1"/>
    <xf numFmtId="0" fontId="8" fillId="9" borderId="0" xfId="0" applyFont="1" applyFill="1" applyBorder="1"/>
    <xf numFmtId="0" fontId="0" fillId="9" borderId="0" xfId="0" applyFill="1"/>
    <xf numFmtId="0" fontId="12" fillId="0" borderId="0" xfId="1" applyFont="1" applyAlignment="1" applyProtection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0" fillId="0" borderId="1" xfId="0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180036</xdr:rowOff>
    </xdr:from>
    <xdr:to>
      <xdr:col>13</xdr:col>
      <xdr:colOff>685799</xdr:colOff>
      <xdr:row>100</xdr:row>
      <xdr:rowOff>94802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720" t="29691" r="13899" b="10535"/>
        <a:stretch/>
      </xdr:blipFill>
      <xdr:spPr>
        <a:xfrm>
          <a:off x="0" y="12305361"/>
          <a:ext cx="10582274" cy="543926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1</xdr:col>
      <xdr:colOff>658054</xdr:colOff>
      <xdr:row>3</xdr:row>
      <xdr:rowOff>54481</xdr:rowOff>
    </xdr:to>
    <xdr:pic>
      <xdr:nvPicPr>
        <xdr:cNvPr id="5" name="Image 4" descr="CEFASC-env mo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161925"/>
          <a:ext cx="1334329" cy="61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efasc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tabSelected="1" workbookViewId="0">
      <selection activeCell="F34" sqref="F34"/>
    </sheetView>
  </sheetViews>
  <sheetFormatPr baseColWidth="10" defaultRowHeight="15"/>
  <cols>
    <col min="2" max="2" width="23.5703125" customWidth="1"/>
    <col min="3" max="7" width="9.5703125" customWidth="1"/>
    <col min="8" max="8" width="8.42578125" customWidth="1"/>
  </cols>
  <sheetData>
    <row r="2" spans="1:10" ht="21">
      <c r="B2" s="72" t="s">
        <v>67</v>
      </c>
      <c r="C2" s="73" t="s">
        <v>66</v>
      </c>
      <c r="D2" s="74"/>
    </row>
    <row r="3" spans="1:10" ht="21">
      <c r="B3" s="72" t="s">
        <v>68</v>
      </c>
      <c r="C3" s="71" t="s">
        <v>69</v>
      </c>
      <c r="E3" s="74"/>
    </row>
    <row r="5" spans="1:10" ht="23.25">
      <c r="A5" s="88" t="s">
        <v>34</v>
      </c>
      <c r="B5" s="88"/>
      <c r="C5" s="88"/>
      <c r="D5" s="88"/>
      <c r="E5" s="88"/>
    </row>
    <row r="6" spans="1:10" ht="18.75">
      <c r="A6" s="62"/>
      <c r="B6" s="62"/>
      <c r="C6" s="62"/>
      <c r="D6" s="62"/>
      <c r="E6" s="62"/>
    </row>
    <row r="7" spans="1:10" ht="18.75">
      <c r="A7" s="64" t="s">
        <v>56</v>
      </c>
      <c r="B7" s="65"/>
      <c r="C7" s="65"/>
    </row>
    <row r="8" spans="1:10" ht="17.25">
      <c r="A8" s="13" t="s">
        <v>1</v>
      </c>
      <c r="B8" s="14"/>
      <c r="C8" s="84">
        <v>15</v>
      </c>
      <c r="D8" s="85"/>
      <c r="E8" s="10" t="s">
        <v>53</v>
      </c>
      <c r="J8" t="s">
        <v>97</v>
      </c>
    </row>
    <row r="9" spans="1:10">
      <c r="D9" s="1"/>
    </row>
    <row r="10" spans="1:10">
      <c r="A10" s="51" t="s">
        <v>42</v>
      </c>
      <c r="B10" s="43"/>
      <c r="C10" s="89">
        <v>15</v>
      </c>
      <c r="D10" s="90"/>
      <c r="E10" s="10" t="s">
        <v>0</v>
      </c>
      <c r="J10" t="s">
        <v>70</v>
      </c>
    </row>
    <row r="11" spans="1:10">
      <c r="A11" s="15" t="s">
        <v>25</v>
      </c>
      <c r="B11" s="16"/>
      <c r="C11" s="89">
        <v>20</v>
      </c>
      <c r="D11" s="90"/>
      <c r="E11" s="10" t="s">
        <v>0</v>
      </c>
      <c r="J11" t="s">
        <v>71</v>
      </c>
    </row>
    <row r="13" spans="1:10" ht="18.75">
      <c r="A13" s="64" t="s">
        <v>57</v>
      </c>
    </row>
    <row r="14" spans="1:10">
      <c r="A14" s="93" t="s">
        <v>54</v>
      </c>
      <c r="B14" s="94"/>
      <c r="C14" s="94"/>
      <c r="D14" s="94"/>
      <c r="E14" s="95"/>
    </row>
    <row r="15" spans="1:10" ht="17.25">
      <c r="A15" s="19" t="s">
        <v>45</v>
      </c>
      <c r="B15" s="12"/>
      <c r="C15" s="91">
        <v>650</v>
      </c>
      <c r="D15" s="92"/>
      <c r="E15" s="57" t="s">
        <v>51</v>
      </c>
      <c r="F15" s="5"/>
      <c r="G15" s="5"/>
      <c r="J15" t="s">
        <v>74</v>
      </c>
    </row>
    <row r="16" spans="1:10" ht="17.25">
      <c r="A16" s="19" t="s">
        <v>2</v>
      </c>
      <c r="B16" s="12"/>
      <c r="C16" s="91">
        <v>850</v>
      </c>
      <c r="D16" s="92"/>
      <c r="E16" s="57" t="s">
        <v>51</v>
      </c>
      <c r="F16" s="5"/>
      <c r="G16" s="5"/>
    </row>
    <row r="18" spans="1:10" ht="17.25">
      <c r="A18" s="13" t="s">
        <v>43</v>
      </c>
      <c r="B18" s="14"/>
      <c r="C18" s="14"/>
      <c r="D18" s="14"/>
      <c r="E18" s="20"/>
      <c r="F18" s="9"/>
    </row>
    <row r="19" spans="1:10">
      <c r="A19" s="19"/>
      <c r="B19" s="12"/>
      <c r="C19" s="56" t="s">
        <v>46</v>
      </c>
      <c r="D19" s="56" t="s">
        <v>47</v>
      </c>
      <c r="E19" s="56" t="s">
        <v>64</v>
      </c>
      <c r="J19" t="s">
        <v>72</v>
      </c>
    </row>
    <row r="20" spans="1:10">
      <c r="A20" s="19" t="s">
        <v>45</v>
      </c>
      <c r="B20" s="12"/>
      <c r="C20" s="58">
        <v>302</v>
      </c>
      <c r="D20" s="58">
        <v>370</v>
      </c>
      <c r="E20" s="58">
        <v>600</v>
      </c>
    </row>
    <row r="21" spans="1:10">
      <c r="A21" s="19" t="s">
        <v>2</v>
      </c>
      <c r="B21" s="12"/>
      <c r="C21" s="58">
        <v>350</v>
      </c>
      <c r="D21" s="58">
        <v>450</v>
      </c>
      <c r="E21" s="58">
        <v>1000</v>
      </c>
    </row>
    <row r="23" spans="1:10">
      <c r="A23" s="86" t="s">
        <v>55</v>
      </c>
      <c r="B23" s="87"/>
      <c r="C23" s="87"/>
      <c r="D23" s="87"/>
      <c r="E23" s="87"/>
    </row>
    <row r="24" spans="1:10">
      <c r="A24" s="19" t="s">
        <v>2</v>
      </c>
      <c r="B24" s="12"/>
      <c r="C24" s="99">
        <v>1420</v>
      </c>
      <c r="D24" s="100"/>
      <c r="E24" s="101"/>
      <c r="J24" t="s">
        <v>73</v>
      </c>
    </row>
    <row r="26" spans="1:10">
      <c r="A26" s="96" t="s">
        <v>48</v>
      </c>
      <c r="B26" s="97"/>
      <c r="C26" s="97"/>
      <c r="D26" s="97"/>
      <c r="E26" s="98"/>
    </row>
    <row r="27" spans="1:10" ht="17.25">
      <c r="A27" s="21" t="s">
        <v>63</v>
      </c>
      <c r="B27" s="22"/>
      <c r="C27" s="57" t="s">
        <v>31</v>
      </c>
      <c r="D27" s="4">
        <v>2000</v>
      </c>
      <c r="E27" s="57" t="s">
        <v>51</v>
      </c>
      <c r="F27" s="5"/>
      <c r="G27" s="5"/>
      <c r="J27" t="s">
        <v>75</v>
      </c>
    </row>
    <row r="28" spans="1:10">
      <c r="A28" s="23"/>
      <c r="B28" s="24"/>
      <c r="C28" s="57" t="s">
        <v>30</v>
      </c>
      <c r="D28" s="4">
        <v>300</v>
      </c>
      <c r="E28" s="57" t="s">
        <v>29</v>
      </c>
      <c r="F28" s="5"/>
      <c r="G28" s="5"/>
    </row>
    <row r="29" spans="1:10" ht="17.25">
      <c r="A29" s="21" t="s">
        <v>3</v>
      </c>
      <c r="B29" s="22"/>
      <c r="C29" s="57" t="s">
        <v>31</v>
      </c>
      <c r="D29" s="4">
        <v>1700</v>
      </c>
      <c r="E29" s="57" t="s">
        <v>51</v>
      </c>
      <c r="F29" s="5"/>
      <c r="G29" s="5"/>
    </row>
    <row r="30" spans="1:10">
      <c r="A30" s="23"/>
      <c r="B30" s="24"/>
      <c r="C30" s="57" t="s">
        <v>32</v>
      </c>
      <c r="D30" s="4">
        <v>800</v>
      </c>
      <c r="E30" s="57" t="s">
        <v>29</v>
      </c>
      <c r="F30" s="5"/>
      <c r="G30" s="5"/>
    </row>
    <row r="32" spans="1:10" ht="18.75">
      <c r="A32" s="64" t="s">
        <v>59</v>
      </c>
    </row>
    <row r="33" spans="1:10">
      <c r="A33" s="25" t="s">
        <v>4</v>
      </c>
      <c r="B33" s="26"/>
      <c r="C33" s="53" t="s">
        <v>35</v>
      </c>
      <c r="D33" s="53" t="s">
        <v>36</v>
      </c>
      <c r="E33" s="53" t="s">
        <v>37</v>
      </c>
      <c r="F33" s="53" t="s">
        <v>38</v>
      </c>
      <c r="G33" s="53" t="s">
        <v>39</v>
      </c>
    </row>
    <row r="34" spans="1:10">
      <c r="A34" s="42" t="s">
        <v>5</v>
      </c>
      <c r="B34" s="52"/>
      <c r="C34" s="2">
        <v>1</v>
      </c>
      <c r="D34" s="6">
        <v>2</v>
      </c>
      <c r="E34" s="6">
        <v>3</v>
      </c>
      <c r="F34" s="6">
        <v>4</v>
      </c>
      <c r="G34" s="6">
        <v>5</v>
      </c>
      <c r="J34" t="s">
        <v>76</v>
      </c>
    </row>
    <row r="35" spans="1:10">
      <c r="A35" s="39" t="s">
        <v>8</v>
      </c>
      <c r="B35" s="40"/>
      <c r="C35" s="7">
        <v>2.4</v>
      </c>
      <c r="D35" s="8">
        <v>2.4</v>
      </c>
      <c r="E35" s="8">
        <v>2.4</v>
      </c>
      <c r="F35" s="8">
        <v>0</v>
      </c>
      <c r="G35" s="8">
        <v>0</v>
      </c>
      <c r="H35" s="1"/>
    </row>
    <row r="36" spans="1:10">
      <c r="A36" s="44" t="s">
        <v>7</v>
      </c>
      <c r="B36" s="45"/>
      <c r="C36" s="2">
        <v>7.5</v>
      </c>
      <c r="D36" s="6">
        <v>7.5</v>
      </c>
      <c r="E36" s="6">
        <v>2.5</v>
      </c>
      <c r="F36" s="6">
        <v>0</v>
      </c>
      <c r="G36" s="6">
        <v>0</v>
      </c>
      <c r="H36" s="1"/>
    </row>
    <row r="37" spans="1:10">
      <c r="A37" s="42" t="s">
        <v>6</v>
      </c>
      <c r="B37" s="52"/>
      <c r="C37" s="2">
        <v>9.5</v>
      </c>
      <c r="D37" s="6">
        <v>7</v>
      </c>
      <c r="E37" s="6">
        <v>7.5</v>
      </c>
      <c r="F37" s="6">
        <v>0</v>
      </c>
      <c r="G37" s="6">
        <v>0</v>
      </c>
      <c r="H37" s="1"/>
    </row>
    <row r="38" spans="1:10">
      <c r="C38" s="3"/>
      <c r="D38" s="3"/>
      <c r="E38" s="3"/>
      <c r="F38" s="3"/>
      <c r="G38" s="3"/>
      <c r="H38" s="55" t="s">
        <v>40</v>
      </c>
    </row>
    <row r="39" spans="1:10" ht="17.25">
      <c r="A39" s="37" t="s">
        <v>50</v>
      </c>
      <c r="B39" s="38"/>
      <c r="C39" s="75">
        <f>C35*C36*C37</f>
        <v>171</v>
      </c>
      <c r="D39" s="75">
        <f t="shared" ref="D39:G39" si="0">D35*D36*D37</f>
        <v>126</v>
      </c>
      <c r="E39" s="75">
        <f t="shared" si="0"/>
        <v>45</v>
      </c>
      <c r="F39" s="75">
        <f t="shared" si="0"/>
        <v>0</v>
      </c>
      <c r="G39" s="75">
        <f t="shared" si="0"/>
        <v>0</v>
      </c>
      <c r="H39" s="76">
        <f>SUM(C39:G39)</f>
        <v>342</v>
      </c>
      <c r="I39" s="9"/>
      <c r="J39" t="s">
        <v>77</v>
      </c>
    </row>
    <row r="40" spans="1:10" ht="17.25">
      <c r="A40" s="18" t="s">
        <v>52</v>
      </c>
      <c r="B40" s="20"/>
      <c r="C40" s="75">
        <f>C39*$C$8</f>
        <v>2565</v>
      </c>
      <c r="D40" s="75">
        <f>D39*$C$8</f>
        <v>1890</v>
      </c>
      <c r="E40" s="75">
        <f>E39*$C$8</f>
        <v>675</v>
      </c>
      <c r="F40" s="75">
        <f>F39*$C$8</f>
        <v>0</v>
      </c>
      <c r="G40" s="75">
        <f>G39*$C$8</f>
        <v>0</v>
      </c>
      <c r="H40" s="77"/>
      <c r="J40" t="s">
        <v>78</v>
      </c>
    </row>
    <row r="41" spans="1:10">
      <c r="A41" s="27" t="s">
        <v>9</v>
      </c>
      <c r="B41" s="28"/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55">
        <f t="shared" ref="H41:H43" si="1">SUM(C41:G41)</f>
        <v>1</v>
      </c>
      <c r="J41" t="s">
        <v>79</v>
      </c>
    </row>
    <row r="42" spans="1:10">
      <c r="A42" s="29" t="s">
        <v>10</v>
      </c>
      <c r="B42" s="30"/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55">
        <f t="shared" si="1"/>
        <v>1</v>
      </c>
      <c r="J42" t="s">
        <v>80</v>
      </c>
    </row>
    <row r="43" spans="1:10">
      <c r="A43" s="23" t="s">
        <v>65</v>
      </c>
      <c r="B43" s="24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61">
        <f t="shared" si="1"/>
        <v>0</v>
      </c>
      <c r="J43" t="s">
        <v>81</v>
      </c>
    </row>
    <row r="44" spans="1:10">
      <c r="H44" s="60"/>
    </row>
    <row r="45" spans="1:10" ht="17.25">
      <c r="A45" s="18" t="s">
        <v>58</v>
      </c>
      <c r="B45" s="20"/>
      <c r="C45" s="75">
        <f xml:space="preserve"> C40-C41*$C$20-C42*$D$20-C43*$E$20</f>
        <v>1893</v>
      </c>
      <c r="D45" s="75">
        <f xml:space="preserve"> D40-D41*$C$20-D42*$D$20-D43*$E$20</f>
        <v>1890</v>
      </c>
      <c r="E45" s="75">
        <f xml:space="preserve"> E40-E41*$C$20-E42*$D$20-E43*$E$20</f>
        <v>675</v>
      </c>
      <c r="F45" s="75">
        <f xml:space="preserve"> F40-F41*$C$20-F42*$D$20-F43*$E$20</f>
        <v>0</v>
      </c>
      <c r="G45" s="75">
        <f xml:space="preserve"> G40-G41*$C$20-G42*$D$20-G43*$E$20</f>
        <v>0</v>
      </c>
      <c r="H45" s="77"/>
      <c r="J45" t="s">
        <v>82</v>
      </c>
    </row>
    <row r="46" spans="1:10">
      <c r="A46" s="23" t="s">
        <v>21</v>
      </c>
      <c r="B46" s="24"/>
      <c r="C46" s="75">
        <f t="shared" ref="C46:F46" si="2">IF(C45&lt;=0,0,INT(C45/$C$15)+1)</f>
        <v>3</v>
      </c>
      <c r="D46" s="75">
        <f t="shared" si="2"/>
        <v>3</v>
      </c>
      <c r="E46" s="75">
        <f t="shared" si="2"/>
        <v>2</v>
      </c>
      <c r="F46" s="75">
        <f t="shared" si="2"/>
        <v>0</v>
      </c>
      <c r="G46" s="75">
        <f>IF(G45&lt;=0,0,INT(G45/$C$15)+1)</f>
        <v>0</v>
      </c>
      <c r="H46" s="78">
        <f>SUM(C46:G46)</f>
        <v>8</v>
      </c>
      <c r="J46" t="s">
        <v>83</v>
      </c>
    </row>
    <row r="47" spans="1:10">
      <c r="H47" s="60"/>
    </row>
    <row r="48" spans="1:10">
      <c r="A48" s="35" t="s">
        <v>26</v>
      </c>
      <c r="B48" s="36"/>
      <c r="H48" s="60"/>
    </row>
    <row r="49" spans="1:10" ht="17.25">
      <c r="A49" s="31" t="s">
        <v>44</v>
      </c>
      <c r="B49" s="32"/>
      <c r="C49" s="79">
        <f>C46*$C$16+C41*$C$21+C42*$D$21+C43*$E$21</f>
        <v>3350</v>
      </c>
      <c r="D49" s="75">
        <f>D46*$C$16+D41*$C$21+D42*$D$21+D43*$E$21</f>
        <v>2550</v>
      </c>
      <c r="E49" s="75">
        <f>E46*$C$16+E41*$C$21+E42*$D$21+E43*$E$21</f>
        <v>1700</v>
      </c>
      <c r="F49" s="75">
        <f>F46*$C$16+F41*$C$21+F42*$D$21+F43*$E$21</f>
        <v>0</v>
      </c>
      <c r="G49" s="75">
        <f>G46*$C$16+G41*$C$21+G42*$D$21+G43*$E$21</f>
        <v>0</v>
      </c>
      <c r="H49" s="78">
        <f>SUM(C49:G49)</f>
        <v>7600</v>
      </c>
      <c r="J49" t="s">
        <v>84</v>
      </c>
    </row>
    <row r="50" spans="1:10">
      <c r="A50" s="37" t="s">
        <v>11</v>
      </c>
      <c r="B50" s="38"/>
      <c r="C50" s="1"/>
      <c r="D50" s="1"/>
      <c r="E50" s="1"/>
      <c r="F50" s="1"/>
      <c r="G50" s="1"/>
      <c r="H50" s="60"/>
    </row>
    <row r="51" spans="1:10" ht="17.25">
      <c r="A51" s="39" t="s">
        <v>33</v>
      </c>
      <c r="B51" s="40"/>
      <c r="C51" s="80">
        <f t="shared" ref="C51:E51" si="3">IF(C39=0,0,C49/C39)</f>
        <v>19.5906432748538</v>
      </c>
      <c r="D51" s="80">
        <f t="shared" si="3"/>
        <v>20.238095238095237</v>
      </c>
      <c r="E51" s="80">
        <f t="shared" si="3"/>
        <v>37.777777777777779</v>
      </c>
      <c r="F51" s="80">
        <f>IF(F39=0,0,F49/F39)</f>
        <v>0</v>
      </c>
      <c r="G51" s="80">
        <f>IF(G39=0,0,G49/G39)</f>
        <v>0</v>
      </c>
      <c r="H51" s="81">
        <f t="shared" ref="C51:H51" si="4">H49/H39</f>
        <v>22.222222222222221</v>
      </c>
      <c r="J51" t="s">
        <v>85</v>
      </c>
    </row>
    <row r="52" spans="1:10">
      <c r="H52" s="1"/>
    </row>
    <row r="53" spans="1:10" ht="18.75">
      <c r="A53" s="64" t="s">
        <v>60</v>
      </c>
      <c r="H53" s="1"/>
    </row>
    <row r="54" spans="1:10">
      <c r="A54" s="46" t="s">
        <v>12</v>
      </c>
      <c r="B54" s="47"/>
      <c r="H54" s="1"/>
    </row>
    <row r="55" spans="1:10">
      <c r="A55" s="49" t="s">
        <v>22</v>
      </c>
      <c r="B55" s="50"/>
      <c r="C55" s="84" t="s">
        <v>13</v>
      </c>
      <c r="D55" s="85"/>
      <c r="J55" t="s">
        <v>86</v>
      </c>
    </row>
    <row r="56" spans="1:10">
      <c r="A56" s="48" t="s">
        <v>15</v>
      </c>
      <c r="B56" s="48"/>
      <c r="C56" s="83">
        <v>0.8</v>
      </c>
      <c r="D56" s="57" t="s">
        <v>14</v>
      </c>
      <c r="E56" t="s">
        <v>49</v>
      </c>
      <c r="J56" t="s">
        <v>87</v>
      </c>
    </row>
    <row r="57" spans="1:10" ht="17.25">
      <c r="A57" s="33" t="s">
        <v>16</v>
      </c>
      <c r="B57" s="34"/>
      <c r="C57" s="80">
        <f>C56*H39</f>
        <v>273.60000000000002</v>
      </c>
      <c r="D57" s="57" t="s">
        <v>51</v>
      </c>
      <c r="J57" t="s">
        <v>88</v>
      </c>
    </row>
    <row r="58" spans="1:10">
      <c r="A58" s="68"/>
      <c r="B58" s="68"/>
      <c r="C58" s="66"/>
      <c r="D58" s="67"/>
    </row>
    <row r="59" spans="1:10" ht="18.75">
      <c r="A59" s="69" t="s">
        <v>62</v>
      </c>
      <c r="B59" s="70"/>
      <c r="C59" s="63"/>
      <c r="D59" s="59"/>
    </row>
    <row r="60" spans="1:10" ht="17.25">
      <c r="A60" s="13" t="s">
        <v>27</v>
      </c>
      <c r="B60" s="20"/>
      <c r="C60" s="80">
        <f>H49+C57</f>
        <v>7873.6</v>
      </c>
      <c r="D60" s="57" t="s">
        <v>51</v>
      </c>
      <c r="J60" t="s">
        <v>89</v>
      </c>
    </row>
    <row r="61" spans="1:10">
      <c r="A61" s="19" t="s">
        <v>17</v>
      </c>
      <c r="B61" s="54"/>
      <c r="C61" s="80">
        <f>INT(C60/D29)+1</f>
        <v>5</v>
      </c>
      <c r="D61" s="1"/>
      <c r="J61" t="s">
        <v>90</v>
      </c>
    </row>
    <row r="62" spans="1:10">
      <c r="A62" s="19" t="s">
        <v>18</v>
      </c>
      <c r="B62" s="54"/>
      <c r="C62" s="83">
        <v>2</v>
      </c>
      <c r="D62" s="1"/>
      <c r="J62" t="s">
        <v>91</v>
      </c>
    </row>
    <row r="63" spans="1:10">
      <c r="C63" s="1"/>
      <c r="D63" s="1"/>
    </row>
    <row r="64" spans="1:10" ht="17.25">
      <c r="A64" s="15" t="s">
        <v>19</v>
      </c>
      <c r="B64" s="30"/>
      <c r="C64" s="75">
        <f>(C61+C62-1)*D29</f>
        <v>10200</v>
      </c>
      <c r="D64" s="57" t="s">
        <v>51</v>
      </c>
      <c r="J64" t="s">
        <v>92</v>
      </c>
    </row>
    <row r="65" spans="1:10" ht="17.25">
      <c r="A65" s="17" t="s">
        <v>28</v>
      </c>
      <c r="B65" s="41"/>
      <c r="C65" s="75">
        <f>(C61+C62)*D27</f>
        <v>14000</v>
      </c>
      <c r="D65" s="57" t="s">
        <v>51</v>
      </c>
      <c r="J65" t="s">
        <v>93</v>
      </c>
    </row>
    <row r="66" spans="1:10">
      <c r="B66" s="68"/>
      <c r="C66" s="5"/>
      <c r="D66" s="67"/>
    </row>
    <row r="67" spans="1:10" ht="18.75">
      <c r="A67" s="64" t="s">
        <v>61</v>
      </c>
      <c r="D67" s="59"/>
    </row>
    <row r="68" spans="1:10">
      <c r="A68" s="18" t="s">
        <v>41</v>
      </c>
      <c r="B68" s="20"/>
      <c r="C68" s="82">
        <f>(C65-C60)/C24</f>
        <v>4.314366197183098</v>
      </c>
      <c r="D68" s="59"/>
    </row>
    <row r="69" spans="1:10">
      <c r="A69" s="11" t="s">
        <v>20</v>
      </c>
      <c r="B69" s="54"/>
      <c r="C69" s="80">
        <f>INT(C68)</f>
        <v>4</v>
      </c>
      <c r="D69" s="57" t="s">
        <v>23</v>
      </c>
      <c r="J69" t="s">
        <v>94</v>
      </c>
    </row>
    <row r="70" spans="1:10" ht="17.25">
      <c r="A70" s="11" t="s">
        <v>24</v>
      </c>
      <c r="B70" s="54"/>
      <c r="C70" s="75">
        <f>C69*C24</f>
        <v>5680</v>
      </c>
      <c r="D70" s="57" t="s">
        <v>51</v>
      </c>
      <c r="J70" t="s">
        <v>95</v>
      </c>
    </row>
    <row r="102" spans="1:1">
      <c r="A102" t="s">
        <v>96</v>
      </c>
    </row>
  </sheetData>
  <sheetProtection password="DED1" sheet="1" objects="1" scenarios="1"/>
  <protectedRanges>
    <protectedRange password="BCD1" sqref="C41:G43" name="Plage6"/>
    <protectedRange password="BCD1" sqref="D27:D30" name="Plage4"/>
    <protectedRange password="BCD1" sqref="C15:D16" name="Plage2"/>
    <protectedRange password="BCD1" sqref="C8:D11" name="Plage1"/>
    <protectedRange password="BCD1" sqref="C20:E21" name="Plage3"/>
    <protectedRange password="BCD1" sqref="C35:G37" name="Plage5"/>
  </protectedRanges>
  <mergeCells count="11">
    <mergeCell ref="C24:E24"/>
    <mergeCell ref="A23:E23"/>
    <mergeCell ref="C55:D55"/>
    <mergeCell ref="A5:E5"/>
    <mergeCell ref="C8:D8"/>
    <mergeCell ref="C10:D10"/>
    <mergeCell ref="C11:D11"/>
    <mergeCell ref="C15:D15"/>
    <mergeCell ref="C16:D16"/>
    <mergeCell ref="A14:E14"/>
    <mergeCell ref="A26:E26"/>
  </mergeCells>
  <hyperlinks>
    <hyperlink ref="C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Poste31</cp:lastModifiedBy>
  <cp:lastPrinted>2019-04-22T18:30:05Z</cp:lastPrinted>
  <dcterms:created xsi:type="dcterms:W3CDTF">2019-04-01T20:00:37Z</dcterms:created>
  <dcterms:modified xsi:type="dcterms:W3CDTF">2019-09-25T14:51:33Z</dcterms:modified>
</cp:coreProperties>
</file>